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MKSKPFP01\01. Departments\Revenue\01. Private\11 Razno\Pricelists\2024\SKP\"/>
    </mc:Choice>
  </mc:AlternateContent>
  <xr:revisionPtr revIDLastSave="0" documentId="13_ncr:1_{06A00D7C-1153-4FEF-859C-D4B18DB4F0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celist Simulation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2" l="1"/>
  <c r="K6" i="2"/>
  <c r="D16" i="1"/>
  <c r="E24" i="1"/>
  <c r="E26" i="1"/>
  <c r="C33" i="1" l="1"/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E5" i="1" l="1"/>
  <c r="D18" i="1" s="1"/>
  <c r="E22" i="1"/>
  <c r="E23" i="1"/>
  <c r="E21" i="1"/>
  <c r="D25" i="1" l="1"/>
  <c r="E25" i="1" s="1"/>
  <c r="E20" i="1" s="1"/>
  <c r="E19" i="1"/>
  <c r="E17" i="1"/>
  <c r="E16" i="1"/>
  <c r="E18" i="1" l="1"/>
  <c r="E27" i="1" s="1"/>
</calcChain>
</file>

<file path=xl/sharedStrings.xml><?xml version="1.0" encoding="utf-8"?>
<sst xmlns="http://schemas.openxmlformats.org/spreadsheetml/2006/main" count="83" uniqueCount="66">
  <si>
    <t>Aircraft Type</t>
  </si>
  <si>
    <t>Expected pax</t>
  </si>
  <si>
    <t>Security Fee</t>
  </si>
  <si>
    <t>DCS</t>
  </si>
  <si>
    <t>GPU</t>
  </si>
  <si>
    <t>Service</t>
  </si>
  <si>
    <t>Unit charge</t>
  </si>
  <si>
    <t>25% of Landing fee</t>
  </si>
  <si>
    <t>25% of Basic Handling fee</t>
  </si>
  <si>
    <t>Passenger</t>
  </si>
  <si>
    <t>Military</t>
  </si>
  <si>
    <t>Flight Type</t>
  </si>
  <si>
    <t>Dropdown lists</t>
  </si>
  <si>
    <t>General Aviation</t>
  </si>
  <si>
    <t>Y/N questions</t>
  </si>
  <si>
    <t>YES</t>
  </si>
  <si>
    <t>NO</t>
  </si>
  <si>
    <t>MTOW range</t>
  </si>
  <si>
    <t>Fee</t>
  </si>
  <si>
    <t>Cargo</t>
  </si>
  <si>
    <t>Aircraft data</t>
  </si>
  <si>
    <t>Flight data</t>
  </si>
  <si>
    <t>TOTAL (in EUR)</t>
  </si>
  <si>
    <t>Landing (per ton)</t>
  </si>
  <si>
    <t>Applicable Fee</t>
  </si>
  <si>
    <t>Chargable Services (in EUR)</t>
  </si>
  <si>
    <t>Parking (over 4h stay)</t>
  </si>
  <si>
    <t>1.6 eur per ton/24h</t>
  </si>
  <si>
    <t>SKP airport aviation charges</t>
  </si>
  <si>
    <t>Notes:</t>
  </si>
  <si>
    <t>Charge Base</t>
  </si>
  <si>
    <t>per ton base charge</t>
  </si>
  <si>
    <t>15&lt;x&lt;19</t>
  </si>
  <si>
    <t>base flat rate</t>
  </si>
  <si>
    <t>19&lt;x&lt;22</t>
  </si>
  <si>
    <t>22&lt;x&lt;28</t>
  </si>
  <si>
    <t>28&lt;x&lt;36</t>
  </si>
  <si>
    <t>36&lt;x&lt;44</t>
  </si>
  <si>
    <t>44&lt;x&lt;51</t>
  </si>
  <si>
    <t>51&lt;x&lt;60</t>
  </si>
  <si>
    <t>60&lt;x&lt;67</t>
  </si>
  <si>
    <t>67&lt;x&lt;77</t>
  </si>
  <si>
    <t>77&lt;x&lt;87</t>
  </si>
  <si>
    <t>87&lt;x&lt;97</t>
  </si>
  <si>
    <t>97&lt;x&lt;107</t>
  </si>
  <si>
    <t>107&lt;x&lt;120</t>
  </si>
  <si>
    <t>x&gt;120</t>
  </si>
  <si>
    <t>Cargo Ground Handling Fee EUR</t>
  </si>
  <si>
    <t>Please use these fields as an input</t>
  </si>
  <si>
    <t>Помножено то MTOW</t>
  </si>
  <si>
    <t>Basic Handling (flat fee)</t>
  </si>
  <si>
    <t>Night Operations?**</t>
  </si>
  <si>
    <t>Aircraft MTOW (in kgs)*</t>
  </si>
  <si>
    <t>*Night operations: arrival or departure between 22:30h and 05:30h</t>
  </si>
  <si>
    <t>**In calculatios MTOW is rounded up by 1000 kg’s</t>
  </si>
  <si>
    <t>Boarding Bridge (up to 2h)</t>
  </si>
  <si>
    <t>Lighting**</t>
  </si>
  <si>
    <t>Night Handling**</t>
  </si>
  <si>
    <t>Applicable discounts:</t>
  </si>
  <si>
    <t>105 (first 60 min)</t>
  </si>
  <si>
    <t>Using GPU?</t>
  </si>
  <si>
    <t>PRM</t>
  </si>
  <si>
    <t>0&lt;x&lt;7</t>
  </si>
  <si>
    <t>8&lt;x&lt;15</t>
  </si>
  <si>
    <t>More than 4h turnaround time?</t>
  </si>
  <si>
    <t>Passengers service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</si>
</sst>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0.79998168889431442"/>
      <name val="Calibri"/>
      <family val="2"/>
      <charset val="204"/>
      <scheme val="minor"/>
    </font>
    <font>
      <b/>
      <sz val="14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  <charset val="204"/>
    </font>
    <font>
      <b/>
      <i/>
      <sz val="8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4" xfId="0" applyFill="1" applyBorder="1" applyAlignment="1">
      <alignment horizontal="left" indent="1"/>
    </xf>
    <xf numFmtId="0" fontId="0" fillId="3" borderId="6" xfId="0" applyFill="1" applyBorder="1" applyAlignment="1">
      <alignment horizontal="left" inden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/>
    </xf>
    <xf numFmtId="4" fontId="2" fillId="3" borderId="5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1" fillId="2" borderId="0" xfId="0" applyFont="1" applyFill="1"/>
    <xf numFmtId="4" fontId="0" fillId="2" borderId="0" xfId="0" applyNumberFormat="1" applyFill="1" applyAlignment="1">
      <alignment horizontal="center" vertical="center"/>
    </xf>
    <xf numFmtId="4" fontId="4" fillId="2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4" fontId="3" fillId="5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7" borderId="0" xfId="0" applyFill="1" applyAlignment="1">
      <alignment vertical="center"/>
    </xf>
    <xf numFmtId="0" fontId="0" fillId="0" borderId="0" xfId="0" applyAlignment="1">
      <alignment horizontal="right"/>
    </xf>
    <xf numFmtId="0" fontId="6" fillId="2" borderId="0" xfId="0" applyFont="1" applyFill="1"/>
    <xf numFmtId="16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0" fillId="0" borderId="0" xfId="0" applyAlignment="1">
      <alignment horizontal="left"/>
    </xf>
    <xf numFmtId="3" fontId="0" fillId="3" borderId="0" xfId="0" applyNumberFormat="1" applyFill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7" borderId="5" xfId="0" applyFill="1" applyBorder="1" applyAlignment="1" applyProtection="1">
      <alignment horizontal="center"/>
      <protection locked="0"/>
    </xf>
    <xf numFmtId="3" fontId="0" fillId="7" borderId="5" xfId="0" applyNumberFormat="1" applyFill="1" applyBorder="1" applyAlignment="1" applyProtection="1">
      <alignment horizontal="center"/>
      <protection locked="0"/>
    </xf>
    <xf numFmtId="0" fontId="0" fillId="7" borderId="7" xfId="0" applyFill="1" applyBorder="1" applyAlignment="1" applyProtection="1">
      <alignment horizontal="center"/>
      <protection locked="0"/>
    </xf>
    <xf numFmtId="49" fontId="0" fillId="7" borderId="5" xfId="0" applyNumberFormat="1" applyFill="1" applyBorder="1" applyAlignment="1" applyProtection="1">
      <alignment horizontal="center"/>
      <protection locked="0"/>
    </xf>
    <xf numFmtId="4" fontId="10" fillId="8" borderId="1" xfId="1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_Macedonia BP-041008v1" xfId="1" xr:uid="{64A25D4F-55D6-4608-B9BF-BD86962A0C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showGridLines="0" tabSelected="1" workbookViewId="0">
      <selection activeCell="D4" sqref="D4"/>
    </sheetView>
  </sheetViews>
  <sheetFormatPr defaultRowHeight="15" x14ac:dyDescent="0.25"/>
  <cols>
    <col min="2" max="2" width="3.85546875" customWidth="1"/>
    <col min="3" max="3" width="31.140625" customWidth="1"/>
    <col min="4" max="4" width="25.7109375" style="1" customWidth="1"/>
    <col min="5" max="5" width="18.140625" style="5" customWidth="1"/>
    <col min="6" max="6" width="8.140625" bestFit="1" customWidth="1"/>
    <col min="7" max="7" width="4.140625" customWidth="1"/>
    <col min="8" max="8" width="4.28515625" style="1" customWidth="1"/>
    <col min="9" max="9" width="9.140625" customWidth="1"/>
  </cols>
  <sheetData>
    <row r="1" spans="2:10" ht="25.5" customHeight="1" x14ac:dyDescent="0.25">
      <c r="B1" s="40" t="s">
        <v>28</v>
      </c>
      <c r="C1" s="40"/>
      <c r="D1" s="40"/>
      <c r="E1" s="40"/>
      <c r="F1" s="40"/>
      <c r="G1" s="40"/>
    </row>
    <row r="2" spans="2:10" ht="9.75" customHeight="1" thickBot="1" x14ac:dyDescent="0.3">
      <c r="B2" s="14"/>
      <c r="C2" s="14"/>
      <c r="D2" s="16"/>
      <c r="E2" s="17"/>
      <c r="F2" s="14"/>
      <c r="G2" s="14"/>
    </row>
    <row r="3" spans="2:10" s="9" customFormat="1" ht="18.75" customHeight="1" x14ac:dyDescent="0.25">
      <c r="B3" s="15"/>
      <c r="C3" s="41" t="s">
        <v>20</v>
      </c>
      <c r="D3" s="42"/>
      <c r="E3" s="19"/>
      <c r="F3" s="15"/>
      <c r="G3" s="15"/>
      <c r="I3" s="25"/>
      <c r="J3" s="9" t="s">
        <v>48</v>
      </c>
    </row>
    <row r="4" spans="2:10" x14ac:dyDescent="0.25">
      <c r="B4" s="14"/>
      <c r="C4" s="7" t="s">
        <v>0</v>
      </c>
      <c r="D4" s="35"/>
      <c r="E4" s="17"/>
      <c r="F4" s="14"/>
      <c r="G4" s="14"/>
    </row>
    <row r="5" spans="2:10" x14ac:dyDescent="0.25">
      <c r="B5" s="14"/>
      <c r="C5" s="7" t="s">
        <v>52</v>
      </c>
      <c r="D5" s="36"/>
      <c r="E5" s="20">
        <f>ROUNDUP(D5/1000,0)</f>
        <v>0</v>
      </c>
      <c r="F5" s="14"/>
      <c r="G5" s="14"/>
    </row>
    <row r="6" spans="2:10" ht="15.75" thickBot="1" x14ac:dyDescent="0.3">
      <c r="B6" s="14"/>
      <c r="C6" s="8" t="s">
        <v>1</v>
      </c>
      <c r="D6" s="37"/>
      <c r="E6" s="17"/>
      <c r="F6" s="14"/>
      <c r="G6" s="14"/>
    </row>
    <row r="7" spans="2:10" ht="12" customHeight="1" thickBot="1" x14ac:dyDescent="0.3">
      <c r="B7" s="14"/>
      <c r="C7" s="14"/>
      <c r="D7" s="16"/>
      <c r="E7" s="17"/>
      <c r="F7" s="14"/>
      <c r="G7" s="14"/>
    </row>
    <row r="8" spans="2:10" x14ac:dyDescent="0.25">
      <c r="B8" s="14"/>
      <c r="C8" s="41" t="s">
        <v>21</v>
      </c>
      <c r="D8" s="42"/>
      <c r="E8" s="17"/>
      <c r="F8" s="14"/>
      <c r="G8" s="14"/>
    </row>
    <row r="9" spans="2:10" x14ac:dyDescent="0.25">
      <c r="B9" s="14"/>
      <c r="C9" s="7" t="s">
        <v>11</v>
      </c>
      <c r="D9" s="38"/>
      <c r="E9" s="17"/>
      <c r="F9" s="14"/>
      <c r="G9" s="14"/>
    </row>
    <row r="10" spans="2:10" x14ac:dyDescent="0.25">
      <c r="B10" s="14"/>
      <c r="C10" s="7" t="s">
        <v>51</v>
      </c>
      <c r="D10" s="35"/>
      <c r="E10" s="17"/>
      <c r="F10" s="14"/>
      <c r="G10" s="14"/>
    </row>
    <row r="11" spans="2:10" x14ac:dyDescent="0.25">
      <c r="B11" s="14"/>
      <c r="C11" s="7" t="s">
        <v>64</v>
      </c>
      <c r="D11" s="35"/>
      <c r="E11" s="17"/>
      <c r="F11" s="14"/>
      <c r="G11" s="14"/>
    </row>
    <row r="12" spans="2:10" ht="15.75" thickBot="1" x14ac:dyDescent="0.3">
      <c r="B12" s="14"/>
      <c r="C12" s="8" t="s">
        <v>60</v>
      </c>
      <c r="D12" s="37"/>
      <c r="E12" s="17"/>
      <c r="F12" s="14"/>
      <c r="G12" s="14"/>
    </row>
    <row r="13" spans="2:10" ht="15.75" thickBot="1" x14ac:dyDescent="0.3">
      <c r="B13" s="14"/>
      <c r="C13" s="14"/>
      <c r="D13" s="16"/>
      <c r="E13" s="17"/>
      <c r="F13" s="14"/>
      <c r="G13" s="14"/>
    </row>
    <row r="14" spans="2:10" ht="18.75" customHeight="1" x14ac:dyDescent="0.25">
      <c r="B14" s="14"/>
      <c r="C14" s="45" t="s">
        <v>25</v>
      </c>
      <c r="D14" s="46"/>
      <c r="E14" s="47"/>
      <c r="F14" s="14"/>
      <c r="G14" s="14"/>
    </row>
    <row r="15" spans="2:10" ht="19.5" customHeight="1" x14ac:dyDescent="0.25">
      <c r="B15" s="14"/>
      <c r="C15" s="34" t="s">
        <v>5</v>
      </c>
      <c r="D15" s="12" t="s">
        <v>6</v>
      </c>
      <c r="E15" s="13" t="s">
        <v>24</v>
      </c>
      <c r="F15" s="14"/>
      <c r="G15" s="14"/>
    </row>
    <row r="16" spans="2:10" ht="18" customHeight="1" x14ac:dyDescent="0.25">
      <c r="B16" s="14"/>
      <c r="C16" s="7" t="s">
        <v>23</v>
      </c>
      <c r="D16" s="10">
        <f>IF(D5&lt;29999,8.2781,8.7894)</f>
        <v>8.2781000000000002</v>
      </c>
      <c r="E16" s="11">
        <f>IF(D9="Cargo",D16*E5*0.5,D16*E5)</f>
        <v>0</v>
      </c>
      <c r="F16" s="18"/>
      <c r="G16" s="14"/>
      <c r="H16" s="32"/>
    </row>
    <row r="17" spans="2:8" ht="18" customHeight="1" x14ac:dyDescent="0.25">
      <c r="B17" s="14"/>
      <c r="C17" s="7" t="s">
        <v>56</v>
      </c>
      <c r="D17" s="10" t="s">
        <v>7</v>
      </c>
      <c r="E17" s="11">
        <f>IF(D10="YES",E5*D16*0.25,0)</f>
        <v>0</v>
      </c>
      <c r="F17" s="14"/>
      <c r="G17" s="14"/>
    </row>
    <row r="18" spans="2:8" ht="18" customHeight="1" x14ac:dyDescent="0.25">
      <c r="B18" s="14"/>
      <c r="C18" s="7" t="s">
        <v>50</v>
      </c>
      <c r="D18" s="33">
        <f>IF(AND('Pricelist Simulation'!$E$5&gt;=Sheet2!$K$5,'Pricelist Simulation'!$E$5&lt;=Sheet2!$L$5),Sheet2!$N$5,IF(AND('Pricelist Simulation'!$E$5&gt;=Sheet2!$K$6,'Pricelist Simulation'!$E$5&lt;=Sheet2!$L$6),Sheet2!$N$6,IF(AND('Pricelist Simulation'!$E$5&gt;=Sheet2!$K$7,'Pricelist Simulation'!$E$5&lt;=Sheet2!$L$7),Sheet2!$N$7,IF(AND('Pricelist Simulation'!$E$5&gt;=Sheet2!$K$8,'Pricelist Simulation'!$E$5&lt;=Sheet2!$L$8),Sheet2!$N$8,IF(AND('Pricelist Simulation'!$E$5&gt;=Sheet2!$K$9,'Pricelist Simulation'!$E$5&lt;=Sheet2!$L$9),Sheet2!$N$9,IF(AND('Pricelist Simulation'!$E$5&gt;=Sheet2!$K$10,'Pricelist Simulation'!$E$5&lt;=Sheet2!$L$10),Sheet2!$N$10,IF(AND('Pricelist Simulation'!$E$5&gt;=Sheet2!$K$11,'Pricelist Simulation'!$E$5&lt;=Sheet2!$L$11),Sheet2!$N$11,IF(AND('Pricelist Simulation'!$E$5&gt;=Sheet2!$K$12,'Pricelist Simulation'!$E$5&lt;=Sheet2!$L$12),Sheet2!$N$12,IF(AND('Pricelist Simulation'!$E$5&gt;=Sheet2!$K$13,'Pricelist Simulation'!$E$5&lt;=Sheet2!$L$13),Sheet2!$N$13,IF(AND('Pricelist Simulation'!$E$5&gt;=Sheet2!$K$14,'Pricelist Simulation'!$E$5&lt;=Sheet2!$L$14),Sheet2!$N$14,IF(AND('Pricelist Simulation'!$E$5&gt;=Sheet2!$K$15,'Pricelist Simulation'!$E$5&lt;=Sheet2!$L$15),Sheet2!$N$15,IF(AND('Pricelist Simulation'!$E$5&gt;=Sheet2!$K$16,'Pricelist Simulation'!$E$5&lt;=Sheet2!$L$16),Sheet2!$N$16,IF(AND('Pricelist Simulation'!$E$5&gt;=Sheet2!$K$17,'Pricelist Simulation'!$E$5&lt;=Sheet2!$L$17),Sheet2!$N$17,IF(AND('Pricelist Simulation'!$E$5&gt;=Sheet2!$K$18,'Pricelist Simulation'!$E$5&lt;=Sheet2!$L$18),Sheet2!$N$18,IF(AND('Pricelist Simulation'!$E$5&gt;=Sheet2!$K$19,'Pricelist Simulation'!$E$5&lt;=Sheet2!$L$19),Sheet2!$N$19,IF(AND('Pricelist Simulation'!$E$5&gt;=Sheet2!$K$20,'Pricelist Simulation'!$E$5&lt;=Sheet2!$L$20),Sheet2!$N$20*$E$5,0))))))))))))))))</f>
        <v>0</v>
      </c>
      <c r="E18" s="11">
        <f>IF(D9="Military",D18*0.5,D18)</f>
        <v>0</v>
      </c>
      <c r="F18" s="14"/>
      <c r="G18" s="14"/>
    </row>
    <row r="19" spans="2:8" ht="18" customHeight="1" x14ac:dyDescent="0.25">
      <c r="B19" s="14"/>
      <c r="C19" s="7" t="s">
        <v>57</v>
      </c>
      <c r="D19" s="10" t="s">
        <v>8</v>
      </c>
      <c r="E19" s="11">
        <f>IF(D10="YES",D18*0.25,0)</f>
        <v>0</v>
      </c>
      <c r="F19" s="14"/>
      <c r="G19" s="14"/>
    </row>
    <row r="20" spans="2:8" ht="18" customHeight="1" x14ac:dyDescent="0.25">
      <c r="B20" s="14"/>
      <c r="C20" s="7" t="s">
        <v>26</v>
      </c>
      <c r="D20" s="21" t="s">
        <v>27</v>
      </c>
      <c r="E20" s="11">
        <f>IF(AND(D11="YES",E25=0),E5*1.6,0)</f>
        <v>0</v>
      </c>
      <c r="F20" s="14"/>
      <c r="G20" s="14"/>
    </row>
    <row r="21" spans="2:8" ht="18" customHeight="1" x14ac:dyDescent="0.25">
      <c r="B21" s="14"/>
      <c r="C21" s="7" t="s">
        <v>65</v>
      </c>
      <c r="D21" s="28">
        <v>13</v>
      </c>
      <c r="E21" s="11">
        <f>$D$6*D21</f>
        <v>0</v>
      </c>
      <c r="F21" s="14"/>
      <c r="G21" s="14"/>
    </row>
    <row r="22" spans="2:8" ht="18" customHeight="1" x14ac:dyDescent="0.25">
      <c r="B22" s="14"/>
      <c r="C22" s="7" t="s">
        <v>2</v>
      </c>
      <c r="D22" s="28">
        <v>6.5</v>
      </c>
      <c r="E22" s="11">
        <f t="shared" ref="E22:E23" si="0">$D$6*D22</f>
        <v>0</v>
      </c>
      <c r="F22" s="14"/>
      <c r="G22" s="14"/>
    </row>
    <row r="23" spans="2:8" ht="18" customHeight="1" x14ac:dyDescent="0.25">
      <c r="B23" s="14"/>
      <c r="C23" s="7" t="s">
        <v>3</v>
      </c>
      <c r="D23" s="21">
        <v>0.35</v>
      </c>
      <c r="E23" s="11">
        <f t="shared" si="0"/>
        <v>0</v>
      </c>
      <c r="F23" s="14"/>
      <c r="G23" s="14"/>
    </row>
    <row r="24" spans="2:8" ht="18" customHeight="1" x14ac:dyDescent="0.25">
      <c r="B24" s="14"/>
      <c r="C24" s="7" t="s">
        <v>61</v>
      </c>
      <c r="D24" s="21">
        <v>0.32</v>
      </c>
      <c r="E24" s="11">
        <f>D24*D6</f>
        <v>0</v>
      </c>
      <c r="F24" s="14"/>
      <c r="G24" s="14"/>
    </row>
    <row r="25" spans="2:8" ht="18" customHeight="1" x14ac:dyDescent="0.25">
      <c r="B25" s="14"/>
      <c r="C25" s="7" t="s">
        <v>55</v>
      </c>
      <c r="D25" s="29">
        <f>IF(AND('Pricelist Simulation'!$E$5&gt;=Sheet2!F5,'Pricelist Simulation'!$E$5&lt;=Sheet2!G5),Sheet2!H5,IF(AND('Pricelist Simulation'!$E$5&gt;=Sheet2!F6,'Pricelist Simulation'!$E$5&lt;=Sheet2!G6),Sheet2!H6,IF(AND('Pricelist Simulation'!$E$5&gt;=Sheet2!F7,'Pricelist Simulation'!$E$5&lt;=Sheet2!G7),Sheet2!H7,IF(AND('Pricelist Simulation'!$E$5&gt;=Sheet2!F8,'Pricelist Simulation'!$E$5&lt;=Sheet2!G8),Sheet2!H8,0))))</f>
        <v>0</v>
      </c>
      <c r="E25" s="11">
        <f>IF(D9="Passenger",D25,0)</f>
        <v>0</v>
      </c>
      <c r="F25" s="14"/>
      <c r="G25" s="14"/>
    </row>
    <row r="26" spans="2:8" ht="18" customHeight="1" x14ac:dyDescent="0.25">
      <c r="B26" s="14"/>
      <c r="C26" s="7" t="s">
        <v>4</v>
      </c>
      <c r="D26" s="10" t="s">
        <v>59</v>
      </c>
      <c r="E26" s="11">
        <f>IF(D12="YES",105,0)</f>
        <v>0</v>
      </c>
      <c r="F26" s="14"/>
      <c r="G26" s="14"/>
    </row>
    <row r="27" spans="2:8" s="9" customFormat="1" ht="23.25" customHeight="1" thickBot="1" x14ac:dyDescent="0.3">
      <c r="B27" s="15"/>
      <c r="C27" s="43" t="s">
        <v>22</v>
      </c>
      <c r="D27" s="44"/>
      <c r="E27" s="22">
        <f>SUM(E16:E26)</f>
        <v>0</v>
      </c>
      <c r="F27" s="15"/>
      <c r="G27" s="15"/>
      <c r="H27" s="23"/>
    </row>
    <row r="28" spans="2:8" ht="6" customHeight="1" x14ac:dyDescent="0.25">
      <c r="B28" s="14"/>
      <c r="C28" s="14"/>
      <c r="D28" s="16"/>
      <c r="E28" s="17"/>
      <c r="F28" s="14"/>
      <c r="G28" s="14"/>
    </row>
    <row r="29" spans="2:8" x14ac:dyDescent="0.25">
      <c r="B29" s="14"/>
      <c r="C29" s="27" t="s">
        <v>29</v>
      </c>
      <c r="D29" s="16"/>
      <c r="E29" s="17"/>
      <c r="F29" s="14"/>
      <c r="G29" s="14"/>
    </row>
    <row r="30" spans="2:8" x14ac:dyDescent="0.25">
      <c r="B30" s="14"/>
      <c r="C30" s="30" t="s">
        <v>53</v>
      </c>
      <c r="D30" s="16"/>
      <c r="E30" s="17"/>
      <c r="F30" s="14"/>
      <c r="G30" s="14"/>
    </row>
    <row r="31" spans="2:8" x14ac:dyDescent="0.25">
      <c r="B31" s="14"/>
      <c r="C31" s="30" t="s">
        <v>54</v>
      </c>
      <c r="D31" s="16"/>
      <c r="E31" s="17"/>
      <c r="F31" s="14"/>
      <c r="G31" s="14"/>
    </row>
    <row r="32" spans="2:8" ht="15" customHeight="1" x14ac:dyDescent="0.25">
      <c r="B32" s="14"/>
      <c r="C32" s="27" t="s">
        <v>58</v>
      </c>
      <c r="D32" s="16"/>
      <c r="E32" s="17"/>
      <c r="F32" s="14"/>
      <c r="G32" s="14"/>
    </row>
    <row r="33" spans="2:7" x14ac:dyDescent="0.25">
      <c r="B33" s="14"/>
      <c r="C33" s="31" t="str">
        <f>IF(D9="Military","50% discount applied on Basic Handling fee for  Military flight",IF(D9="Cargo","50% discount applied on Landing fee for  Cargo flight"," "))</f>
        <v xml:space="preserve"> </v>
      </c>
      <c r="D33" s="16"/>
      <c r="E33" s="17"/>
      <c r="F33" s="14"/>
      <c r="G33" s="14"/>
    </row>
    <row r="34" spans="2:7" x14ac:dyDescent="0.25">
      <c r="B34" s="14"/>
      <c r="C34" s="14"/>
      <c r="D34" s="16"/>
      <c r="E34" s="17"/>
      <c r="F34" s="14"/>
      <c r="G34" s="14"/>
    </row>
  </sheetData>
  <sheetProtection algorithmName="SHA-512" hashValue="Uu8gkqxnu/s0jPQnZ7Eai46y+11Xv/Uj6ml5cJjOhz8qBvH2gAkHfKfdNHrPrz5S7a+EShYokG9Jj+bAk+WiBg==" saltValue="yRw3W1s+MsmS6QldUKufJw==" spinCount="100000" sheet="1" objects="1" scenarios="1" selectLockedCells="1"/>
  <mergeCells count="5">
    <mergeCell ref="B1:G1"/>
    <mergeCell ref="C3:D3"/>
    <mergeCell ref="C27:D27"/>
    <mergeCell ref="C8:D8"/>
    <mergeCell ref="C14:E1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Sheet2!$C$6:$C$9</xm:f>
          </x14:formula1>
          <xm:sqref>D9</xm:sqref>
        </x14:dataValidation>
        <x14:dataValidation type="list" allowBlank="1" showInputMessage="1" showErrorMessage="1" xr:uid="{00000000-0002-0000-0000-000001000000}">
          <x14:formula1>
            <xm:f>Sheet2!$D$6:$D$7</xm:f>
          </x14:formula1>
          <xm:sqref>D10:D12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O20"/>
  <sheetViews>
    <sheetView topLeftCell="C1" workbookViewId="0">
      <selection activeCell="N16" sqref="N16"/>
    </sheetView>
  </sheetViews>
  <sheetFormatPr defaultRowHeight="15" x14ac:dyDescent="0.25"/>
  <cols>
    <col min="3" max="3" width="18.28515625" customWidth="1"/>
    <col min="4" max="4" width="14.28515625" customWidth="1"/>
    <col min="13" max="13" width="17.7109375" customWidth="1"/>
    <col min="14" max="14" width="22.5703125" customWidth="1"/>
  </cols>
  <sheetData>
    <row r="4" spans="3:15" ht="30" x14ac:dyDescent="0.25">
      <c r="C4" s="4" t="s">
        <v>12</v>
      </c>
      <c r="D4" s="4"/>
      <c r="F4" s="48" t="s">
        <v>17</v>
      </c>
      <c r="G4" s="48"/>
      <c r="H4" s="6" t="s">
        <v>18</v>
      </c>
      <c r="J4" s="26"/>
      <c r="K4" s="48" t="s">
        <v>17</v>
      </c>
      <c r="L4" s="48"/>
      <c r="M4" s="24" t="s">
        <v>30</v>
      </c>
      <c r="N4" s="24" t="s">
        <v>47</v>
      </c>
    </row>
    <row r="5" spans="3:15" x14ac:dyDescent="0.25">
      <c r="C5" s="4" t="s">
        <v>11</v>
      </c>
      <c r="D5" s="4" t="s">
        <v>14</v>
      </c>
      <c r="F5" s="3">
        <v>40</v>
      </c>
      <c r="G5" s="3">
        <v>50</v>
      </c>
      <c r="H5" s="6">
        <v>55</v>
      </c>
      <c r="J5" s="26" t="s">
        <v>62</v>
      </c>
      <c r="K5" s="3">
        <v>1</v>
      </c>
      <c r="L5" s="3">
        <v>7</v>
      </c>
      <c r="M5" s="3" t="s">
        <v>33</v>
      </c>
      <c r="N5" s="39">
        <v>100</v>
      </c>
      <c r="O5" t="s">
        <v>49</v>
      </c>
    </row>
    <row r="6" spans="3:15" x14ac:dyDescent="0.25">
      <c r="C6" s="2" t="s">
        <v>13</v>
      </c>
      <c r="D6" s="2" t="s">
        <v>15</v>
      </c>
      <c r="F6" s="3">
        <v>51</v>
      </c>
      <c r="G6" s="3">
        <v>76</v>
      </c>
      <c r="H6" s="6">
        <v>80</v>
      </c>
      <c r="J6" s="26" t="s">
        <v>63</v>
      </c>
      <c r="K6" s="3">
        <f>L5+1</f>
        <v>8</v>
      </c>
      <c r="L6" s="3">
        <v>15</v>
      </c>
      <c r="M6" s="3" t="s">
        <v>33</v>
      </c>
      <c r="N6" s="39">
        <v>200</v>
      </c>
    </row>
    <row r="7" spans="3:15" x14ac:dyDescent="0.25">
      <c r="C7" s="2" t="s">
        <v>9</v>
      </c>
      <c r="D7" s="2" t="s">
        <v>16</v>
      </c>
      <c r="F7" s="3">
        <v>77</v>
      </c>
      <c r="G7" s="3">
        <v>120</v>
      </c>
      <c r="H7" s="6">
        <v>105</v>
      </c>
      <c r="J7" s="26" t="s">
        <v>32</v>
      </c>
      <c r="K7" s="3">
        <f>L6+1</f>
        <v>16</v>
      </c>
      <c r="L7" s="3">
        <v>19</v>
      </c>
      <c r="M7" s="3" t="s">
        <v>33</v>
      </c>
      <c r="N7" s="39">
        <v>350</v>
      </c>
    </row>
    <row r="8" spans="3:15" x14ac:dyDescent="0.25">
      <c r="C8" s="2" t="s">
        <v>19</v>
      </c>
      <c r="F8" s="3">
        <v>121</v>
      </c>
      <c r="G8" s="3">
        <v>5000</v>
      </c>
      <c r="H8" s="6">
        <v>135</v>
      </c>
      <c r="J8" s="26" t="s">
        <v>34</v>
      </c>
      <c r="K8" s="3">
        <f t="shared" ref="K8:K20" si="0">L7+1</f>
        <v>20</v>
      </c>
      <c r="L8" s="3">
        <v>22</v>
      </c>
      <c r="M8" s="3" t="s">
        <v>33</v>
      </c>
      <c r="N8" s="39">
        <v>410</v>
      </c>
    </row>
    <row r="9" spans="3:15" x14ac:dyDescent="0.25">
      <c r="C9" s="2" t="s">
        <v>10</v>
      </c>
      <c r="J9" s="26" t="s">
        <v>35</v>
      </c>
      <c r="K9" s="3">
        <f t="shared" si="0"/>
        <v>23</v>
      </c>
      <c r="L9" s="3">
        <v>28</v>
      </c>
      <c r="M9" s="3" t="s">
        <v>33</v>
      </c>
      <c r="N9" s="39">
        <v>470</v>
      </c>
    </row>
    <row r="10" spans="3:15" x14ac:dyDescent="0.25">
      <c r="J10" s="26" t="s">
        <v>36</v>
      </c>
      <c r="K10" s="3">
        <f t="shared" si="0"/>
        <v>29</v>
      </c>
      <c r="L10" s="3">
        <v>36</v>
      </c>
      <c r="M10" s="3" t="s">
        <v>33</v>
      </c>
      <c r="N10" s="39">
        <v>650</v>
      </c>
    </row>
    <row r="11" spans="3:15" x14ac:dyDescent="0.25">
      <c r="J11" s="26" t="s">
        <v>37</v>
      </c>
      <c r="K11" s="3">
        <f t="shared" si="0"/>
        <v>37</v>
      </c>
      <c r="L11" s="3">
        <v>44</v>
      </c>
      <c r="M11" s="3" t="s">
        <v>33</v>
      </c>
      <c r="N11" s="39">
        <v>680</v>
      </c>
    </row>
    <row r="12" spans="3:15" x14ac:dyDescent="0.25">
      <c r="J12" s="26" t="s">
        <v>38</v>
      </c>
      <c r="K12" s="3">
        <f t="shared" si="0"/>
        <v>45</v>
      </c>
      <c r="L12" s="3">
        <v>51</v>
      </c>
      <c r="M12" s="3" t="s">
        <v>33</v>
      </c>
      <c r="N12" s="39">
        <v>800</v>
      </c>
    </row>
    <row r="13" spans="3:15" x14ac:dyDescent="0.25">
      <c r="J13" s="26" t="s">
        <v>39</v>
      </c>
      <c r="K13" s="3">
        <f t="shared" si="0"/>
        <v>52</v>
      </c>
      <c r="L13" s="3">
        <v>60</v>
      </c>
      <c r="M13" s="3" t="s">
        <v>33</v>
      </c>
      <c r="N13" s="39">
        <v>850</v>
      </c>
    </row>
    <row r="14" spans="3:15" x14ac:dyDescent="0.25">
      <c r="J14" s="26" t="s">
        <v>40</v>
      </c>
      <c r="K14" s="3">
        <f t="shared" si="0"/>
        <v>61</v>
      </c>
      <c r="L14" s="3">
        <v>67</v>
      </c>
      <c r="M14" s="3" t="s">
        <v>33</v>
      </c>
      <c r="N14" s="39">
        <v>970</v>
      </c>
    </row>
    <row r="15" spans="3:15" x14ac:dyDescent="0.25">
      <c r="J15" s="26" t="s">
        <v>41</v>
      </c>
      <c r="K15" s="3">
        <f t="shared" si="0"/>
        <v>68</v>
      </c>
      <c r="L15" s="3">
        <v>77</v>
      </c>
      <c r="M15" s="3" t="s">
        <v>33</v>
      </c>
      <c r="N15" s="39">
        <v>1120</v>
      </c>
    </row>
    <row r="16" spans="3:15" x14ac:dyDescent="0.25">
      <c r="J16" s="26" t="s">
        <v>42</v>
      </c>
      <c r="K16" s="3">
        <f t="shared" si="0"/>
        <v>78</v>
      </c>
      <c r="L16" s="3">
        <v>87</v>
      </c>
      <c r="M16" s="3" t="s">
        <v>33</v>
      </c>
      <c r="N16" s="39">
        <v>1190</v>
      </c>
    </row>
    <row r="17" spans="10:15" x14ac:dyDescent="0.25">
      <c r="J17" s="26" t="s">
        <v>43</v>
      </c>
      <c r="K17" s="3">
        <f t="shared" si="0"/>
        <v>88</v>
      </c>
      <c r="L17" s="3">
        <v>97</v>
      </c>
      <c r="M17" s="3" t="s">
        <v>33</v>
      </c>
      <c r="N17" s="39">
        <v>1230</v>
      </c>
    </row>
    <row r="18" spans="10:15" x14ac:dyDescent="0.25">
      <c r="J18" s="26" t="s">
        <v>44</v>
      </c>
      <c r="K18" s="3">
        <f t="shared" si="0"/>
        <v>98</v>
      </c>
      <c r="L18" s="3">
        <v>107</v>
      </c>
      <c r="M18" s="3" t="s">
        <v>33</v>
      </c>
      <c r="N18" s="39">
        <v>1300</v>
      </c>
    </row>
    <row r="19" spans="10:15" x14ac:dyDescent="0.25">
      <c r="J19" s="26" t="s">
        <v>45</v>
      </c>
      <c r="K19" s="3">
        <f t="shared" si="0"/>
        <v>108</v>
      </c>
      <c r="L19" s="3">
        <v>120</v>
      </c>
      <c r="M19" s="3" t="s">
        <v>33</v>
      </c>
      <c r="N19" s="39">
        <v>1360</v>
      </c>
      <c r="O19" t="s">
        <v>49</v>
      </c>
    </row>
    <row r="20" spans="10:15" x14ac:dyDescent="0.25">
      <c r="J20" s="26" t="s">
        <v>46</v>
      </c>
      <c r="K20" s="3">
        <f t="shared" si="0"/>
        <v>121</v>
      </c>
      <c r="L20" s="3">
        <v>5000</v>
      </c>
      <c r="M20" s="3" t="s">
        <v>31</v>
      </c>
      <c r="N20" s="39">
        <v>11.8</v>
      </c>
    </row>
  </sheetData>
  <mergeCells count="2">
    <mergeCell ref="F4:G4"/>
    <mergeCell ref="K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Pricelist Simulation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Gramatikov</dc:creator>
  <cp:lastModifiedBy>Vladimir Gramatikov</cp:lastModifiedBy>
  <dcterms:created xsi:type="dcterms:W3CDTF">2020-12-10T07:41:27Z</dcterms:created>
  <dcterms:modified xsi:type="dcterms:W3CDTF">2024-12-12T12:51:15Z</dcterms:modified>
</cp:coreProperties>
</file>